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0" yWindow="0" windowWidth="1378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Robert Sagulin</author>
  </authors>
  <commentList>
    <comment ref="X4" authorId="0">
      <text>
        <r>
          <rPr>
            <b/>
            <sz val="9"/>
            <rFont val="Tahoma"/>
            <family val="0"/>
          </rPr>
          <t>Robert Sagulin:</t>
        </r>
        <r>
          <rPr>
            <sz val="9"/>
            <rFont val="Tahoma"/>
            <family val="0"/>
          </rPr>
          <t xml:space="preserve">
Getfotens regatta</t>
        </r>
      </text>
    </comment>
    <comment ref="X2" authorId="0">
      <text>
        <r>
          <rPr>
            <b/>
            <sz val="9"/>
            <rFont val="Tahoma"/>
            <family val="0"/>
          </rPr>
          <t>Robert Sagulin:</t>
        </r>
        <r>
          <rPr>
            <sz val="9"/>
            <rFont val="Tahoma"/>
            <family val="0"/>
          </rPr>
          <t xml:space="preserve">
Sörmlandsregattan och Trosa Höstsegling (shorthand)</t>
        </r>
      </text>
    </comment>
  </commentList>
</comments>
</file>

<file path=xl/sharedStrings.xml><?xml version="1.0" encoding="utf-8"?>
<sst xmlns="http://schemas.openxmlformats.org/spreadsheetml/2006/main" count="110" uniqueCount="109">
  <si>
    <t>Plac</t>
  </si>
  <si>
    <t>Fot</t>
  </si>
  <si>
    <t>Rorsman</t>
  </si>
  <si>
    <t>Summa</t>
  </si>
  <si>
    <t>Lidingö Runt</t>
  </si>
  <si>
    <t>Ornö Runt</t>
  </si>
  <si>
    <t>Sandhamn Open Hav</t>
  </si>
  <si>
    <t>Arkö Runt</t>
  </si>
  <si>
    <t>Runt Lidingö/Kaktuskannan</t>
  </si>
  <si>
    <t>Byxelkroken</t>
  </si>
  <si>
    <t>Övriga SSF-seglingar</t>
  </si>
  <si>
    <t>Gullviverallyt</t>
  </si>
  <si>
    <t>Tjötn Runt</t>
  </si>
  <si>
    <t>DataCom Cup</t>
  </si>
  <si>
    <t xml:space="preserve">Hyundai Cup </t>
  </si>
  <si>
    <t>Båtnamn</t>
  </si>
  <si>
    <t>Wild</t>
  </si>
  <si>
    <t>Forslund</t>
  </si>
  <si>
    <t>Alwina</t>
  </si>
  <si>
    <t>Sparrwardt</t>
  </si>
  <si>
    <t>Flax</t>
  </si>
  <si>
    <t>Svenzon</t>
  </si>
  <si>
    <t>Santana</t>
  </si>
  <si>
    <t>Merlin</t>
  </si>
  <si>
    <t>Sagulin</t>
  </si>
  <si>
    <t>Alapocas</t>
  </si>
  <si>
    <t>Lindbäck</t>
  </si>
  <si>
    <t>Zorina 3</t>
  </si>
  <si>
    <t>Claeson</t>
  </si>
  <si>
    <t>Serenity</t>
  </si>
  <si>
    <t>Komorowski</t>
  </si>
  <si>
    <t>Lilja</t>
  </si>
  <si>
    <t>Sol</t>
  </si>
  <si>
    <t>Hultgren</t>
  </si>
  <si>
    <t>Dreamline One</t>
  </si>
  <si>
    <t>Anniela</t>
  </si>
  <si>
    <t>Felicia</t>
  </si>
  <si>
    <t>Alfa Helix</t>
  </si>
  <si>
    <t>Dannberg</t>
  </si>
  <si>
    <t>Nordström</t>
  </si>
  <si>
    <t>Lagerström</t>
  </si>
  <si>
    <t>Knudsen</t>
  </si>
  <si>
    <t>Rigler</t>
  </si>
  <si>
    <t>Roslagen Sea Race-B</t>
  </si>
  <si>
    <t>Azurina</t>
  </si>
  <si>
    <t>Roslagen Sea Race-A</t>
  </si>
  <si>
    <t>Gisselson</t>
  </si>
  <si>
    <t>Ancella</t>
  </si>
  <si>
    <t>SeaU</t>
  </si>
  <si>
    <t>Sundin</t>
  </si>
  <si>
    <t>Montalvo</t>
  </si>
  <si>
    <t>Amorina-40</t>
  </si>
  <si>
    <t>Lina Maria</t>
  </si>
  <si>
    <t>Watski2Star Ox-Os</t>
  </si>
  <si>
    <t>Watski2Star Os-Ox</t>
  </si>
  <si>
    <t>AqWaNette</t>
  </si>
  <si>
    <t>Aurelia</t>
  </si>
  <si>
    <t>Snoken</t>
  </si>
  <si>
    <t>Leif Westerlund</t>
  </si>
  <si>
    <t>Cluck</t>
  </si>
  <si>
    <t>Kent Löfgren</t>
  </si>
  <si>
    <t>Gotland Runt SRS - B och C</t>
  </si>
  <si>
    <t xml:space="preserve">Fiorella </t>
  </si>
  <si>
    <t>Sandhamn Race Week</t>
  </si>
  <si>
    <t>Linjettmästerskapen</t>
  </si>
  <si>
    <t>SYK Kräftkör</t>
  </si>
  <si>
    <t>Åland Race (TRBS)</t>
  </si>
  <si>
    <t>Svensson</t>
  </si>
  <si>
    <t>Karlsson</t>
  </si>
  <si>
    <t>Miss Lee</t>
  </si>
  <si>
    <t>Ingmarsson</t>
  </si>
  <si>
    <t>Aquabra</t>
  </si>
  <si>
    <t>Awalona</t>
  </si>
  <si>
    <t>Axdorf</t>
  </si>
  <si>
    <t>Canlova</t>
  </si>
  <si>
    <t>Nordberg</t>
  </si>
  <si>
    <t>Gebhart</t>
  </si>
  <si>
    <t>34-an</t>
  </si>
  <si>
    <t>Gustavsson</t>
  </si>
  <si>
    <t>Björfors</t>
  </si>
  <si>
    <t>Fortuna</t>
  </si>
  <si>
    <t>Sjönheten</t>
  </si>
  <si>
    <t>Einar</t>
  </si>
  <si>
    <t>Maristella</t>
  </si>
  <si>
    <t>Amorina</t>
  </si>
  <si>
    <t>Gustavssson</t>
  </si>
  <si>
    <t>Abalone</t>
  </si>
  <si>
    <t>Edström</t>
  </si>
  <si>
    <t>Alkyone</t>
  </si>
  <si>
    <t>Lime</t>
  </si>
  <si>
    <t>Hugemark</t>
  </si>
  <si>
    <t>Anniara</t>
  </si>
  <si>
    <t>Borg</t>
  </si>
  <si>
    <t>Le tercera</t>
  </si>
  <si>
    <t>Redelius</t>
  </si>
  <si>
    <t>Sjöbris</t>
  </si>
  <si>
    <t>Holtenius</t>
  </si>
  <si>
    <t>Big Amie</t>
  </si>
  <si>
    <t>Wallmark</t>
  </si>
  <si>
    <t>Wahlgren</t>
  </si>
  <si>
    <t>Agnes</t>
  </si>
  <si>
    <t>Jarring</t>
  </si>
  <si>
    <t>Granat</t>
  </si>
  <si>
    <t>Rebelle</t>
  </si>
  <si>
    <t>Witte</t>
  </si>
  <si>
    <t>Gustavsson/Franzen</t>
  </si>
  <si>
    <t>Nilsson</t>
  </si>
  <si>
    <t>Akleja</t>
  </si>
  <si>
    <t>Segerfeldt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</si>
</sst>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textRotation="45"/>
    </xf>
    <xf numFmtId="0" fontId="0" fillId="0" borderId="0" xfId="0" applyAlignment="1">
      <alignment textRotation="45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32</xdr:row>
      <xdr:rowOff>66675</xdr:rowOff>
    </xdr:from>
    <xdr:ext cx="161925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4619625" y="6715125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71450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7448550" y="24479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10</xdr:row>
      <xdr:rowOff>66675</xdr:rowOff>
    </xdr:from>
    <xdr:ext cx="161925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4619625" y="331470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9525</xdr:rowOff>
    </xdr:from>
    <xdr:ext cx="171450" cy="285750"/>
    <xdr:sp fLocksText="0">
      <xdr:nvSpPr>
        <xdr:cNvPr id="4" name="TextBox 5"/>
        <xdr:cNvSpPr txBox="1">
          <a:spLocks noChangeArrowheads="1"/>
        </xdr:cNvSpPr>
      </xdr:nvSpPr>
      <xdr:spPr>
        <a:xfrm>
          <a:off x="7448550" y="45053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219075</xdr:colOff>
      <xdr:row>1</xdr:row>
      <xdr:rowOff>38100</xdr:rowOff>
    </xdr:from>
    <xdr:ext cx="171450" cy="285750"/>
    <xdr:sp fLocksText="0">
      <xdr:nvSpPr>
        <xdr:cNvPr id="5" name="TextBox 6"/>
        <xdr:cNvSpPr txBox="1">
          <a:spLocks noChangeArrowheads="1"/>
        </xdr:cNvSpPr>
      </xdr:nvSpPr>
      <xdr:spPr>
        <a:xfrm>
          <a:off x="4133850" y="18383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590550</xdr:colOff>
      <xdr:row>6</xdr:row>
      <xdr:rowOff>85725</xdr:rowOff>
    </xdr:from>
    <xdr:ext cx="152400" cy="266700"/>
    <xdr:sp fLocksText="0">
      <xdr:nvSpPr>
        <xdr:cNvPr id="6" name="TextBox 4"/>
        <xdr:cNvSpPr txBox="1">
          <a:spLocks noChangeArrowheads="1"/>
        </xdr:cNvSpPr>
      </xdr:nvSpPr>
      <xdr:spPr>
        <a:xfrm>
          <a:off x="9572625" y="26955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381000</xdr:colOff>
      <xdr:row>3</xdr:row>
      <xdr:rowOff>66675</xdr:rowOff>
    </xdr:from>
    <xdr:ext cx="171450" cy="285750"/>
    <xdr:sp fLocksText="0">
      <xdr:nvSpPr>
        <xdr:cNvPr id="7" name="TextBox 7"/>
        <xdr:cNvSpPr txBox="1">
          <a:spLocks noChangeArrowheads="1"/>
        </xdr:cNvSpPr>
      </xdr:nvSpPr>
      <xdr:spPr>
        <a:xfrm>
          <a:off x="8324850" y="219075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="90" zoomScaleNormal="90" workbookViewId="0" topLeftCell="A5">
      <selection activeCell="D35" sqref="D35"/>
    </sheetView>
  </sheetViews>
  <sheetFormatPr defaultColWidth="8.8515625" defaultRowHeight="12.75"/>
  <cols>
    <col min="1" max="1" width="3.7109375" style="0" customWidth="1"/>
    <col min="2" max="2" width="14.421875" style="0" customWidth="1"/>
    <col min="3" max="3" width="6.28125" style="0" customWidth="1"/>
    <col min="4" max="4" width="22.7109375" style="0" customWidth="1"/>
    <col min="5" max="6" width="3.7109375" style="0" customWidth="1"/>
    <col min="7" max="7" width="4.140625" style="0" customWidth="1"/>
    <col min="8" max="9" width="3.8515625" style="0" customWidth="1"/>
    <col min="10" max="10" width="4.421875" style="0" customWidth="1"/>
    <col min="11" max="23" width="3.7109375" style="0" customWidth="1"/>
    <col min="24" max="24" width="6.7109375" style="0" customWidth="1"/>
  </cols>
  <sheetData>
    <row r="1" spans="1:25" s="2" customFormat="1" ht="141.75" customHeight="1">
      <c r="A1" s="1" t="s">
        <v>0</v>
      </c>
      <c r="B1" s="1" t="s">
        <v>15</v>
      </c>
      <c r="C1" s="1" t="s">
        <v>1</v>
      </c>
      <c r="D1" s="1" t="s">
        <v>2</v>
      </c>
      <c r="E1" s="1" t="s">
        <v>4</v>
      </c>
      <c r="F1" s="1" t="s">
        <v>11</v>
      </c>
      <c r="G1" s="1" t="s">
        <v>5</v>
      </c>
      <c r="H1" s="1" t="s">
        <v>53</v>
      </c>
      <c r="I1" s="1" t="s">
        <v>54</v>
      </c>
      <c r="J1" s="1" t="s">
        <v>6</v>
      </c>
      <c r="K1" s="1" t="s">
        <v>45</v>
      </c>
      <c r="L1" s="1" t="s">
        <v>43</v>
      </c>
      <c r="M1" s="1" t="s">
        <v>61</v>
      </c>
      <c r="N1" s="1" t="s">
        <v>63</v>
      </c>
      <c r="O1" s="1" t="s">
        <v>64</v>
      </c>
      <c r="P1" s="1" t="s">
        <v>65</v>
      </c>
      <c r="Q1" s="1" t="s">
        <v>12</v>
      </c>
      <c r="R1" s="1" t="s">
        <v>7</v>
      </c>
      <c r="S1" s="1" t="s">
        <v>13</v>
      </c>
      <c r="T1" s="1" t="s">
        <v>14</v>
      </c>
      <c r="U1" s="1" t="s">
        <v>8</v>
      </c>
      <c r="V1" s="1" t="s">
        <v>9</v>
      </c>
      <c r="W1" s="1" t="s">
        <v>66</v>
      </c>
      <c r="X1" s="1" t="s">
        <v>10</v>
      </c>
      <c r="Y1" s="1" t="s">
        <v>3</v>
      </c>
    </row>
    <row r="2" spans="1:25" ht="12.75">
      <c r="A2" s="4">
        <v>1</v>
      </c>
      <c r="B2" t="s">
        <v>16</v>
      </c>
      <c r="C2" s="4">
        <v>33</v>
      </c>
      <c r="D2" t="s">
        <v>17</v>
      </c>
      <c r="G2">
        <f>SUM(6+1+9+3)</f>
        <v>19</v>
      </c>
      <c r="H2">
        <f>SUM(8+7+1)</f>
        <v>16</v>
      </c>
      <c r="I2">
        <v>1</v>
      </c>
      <c r="O2">
        <f>SUM(29+1+3+5)</f>
        <v>38</v>
      </c>
      <c r="T2">
        <f>SUM(2+3+1)</f>
        <v>6</v>
      </c>
      <c r="X2">
        <f>SUM(1+1+2+5+1)</f>
        <v>10</v>
      </c>
      <c r="Y2" s="4">
        <f aca="true" t="shared" si="0" ref="Y2:Y44">SUM(E2:X2)</f>
        <v>90</v>
      </c>
    </row>
    <row r="3" spans="1:25" ht="12.75">
      <c r="A3" s="4">
        <v>2</v>
      </c>
      <c r="B3" t="s">
        <v>18</v>
      </c>
      <c r="C3" s="4">
        <v>33</v>
      </c>
      <c r="D3" t="s">
        <v>19</v>
      </c>
      <c r="E3">
        <f>SUM(8+1+6+3)</f>
        <v>18</v>
      </c>
      <c r="G3">
        <f>SUM(5+1+6+2)</f>
        <v>14</v>
      </c>
      <c r="O3">
        <f>SUM(26+1)</f>
        <v>27</v>
      </c>
      <c r="W3">
        <f>SUM(1+5)</f>
        <v>6</v>
      </c>
      <c r="Y3" s="4">
        <f t="shared" si="0"/>
        <v>65</v>
      </c>
    </row>
    <row r="4" spans="1:25" ht="12.75">
      <c r="A4" s="4">
        <v>3</v>
      </c>
      <c r="B4" s="3" t="s">
        <v>29</v>
      </c>
      <c r="C4" s="4">
        <v>33</v>
      </c>
      <c r="D4" s="3" t="s">
        <v>30</v>
      </c>
      <c r="E4">
        <f>SUM(2+1)</f>
        <v>3</v>
      </c>
      <c r="F4">
        <f>SUM(1+5)</f>
        <v>6</v>
      </c>
      <c r="K4">
        <f>SUM(1+7)</f>
        <v>8</v>
      </c>
      <c r="M4">
        <f>SUM(3+9)</f>
        <v>12</v>
      </c>
      <c r="O4">
        <f>SUM(20+1)</f>
        <v>21</v>
      </c>
      <c r="S4">
        <f>SUM(1+1)</f>
        <v>2</v>
      </c>
      <c r="X4">
        <f>SUM(1+4)</f>
        <v>5</v>
      </c>
      <c r="Y4" s="4">
        <f t="shared" si="0"/>
        <v>57</v>
      </c>
    </row>
    <row r="5" spans="1:25" ht="12.75">
      <c r="A5" s="4">
        <v>4</v>
      </c>
      <c r="B5" s="3" t="s">
        <v>35</v>
      </c>
      <c r="C5" s="4">
        <v>32</v>
      </c>
      <c r="D5" s="3" t="s">
        <v>41</v>
      </c>
      <c r="H5">
        <f>SUM(4+7+1)</f>
        <v>12</v>
      </c>
      <c r="I5">
        <v>1</v>
      </c>
      <c r="M5">
        <f>SUM(2+9)</f>
        <v>11</v>
      </c>
      <c r="O5">
        <f>SUM(27+1+3)</f>
        <v>31</v>
      </c>
      <c r="Y5" s="4">
        <f t="shared" si="0"/>
        <v>55</v>
      </c>
    </row>
    <row r="6" spans="1:25" ht="12.75">
      <c r="A6" s="4">
        <v>5</v>
      </c>
      <c r="B6" s="3" t="s">
        <v>48</v>
      </c>
      <c r="C6" s="4">
        <v>35</v>
      </c>
      <c r="D6" s="3" t="s">
        <v>49</v>
      </c>
      <c r="H6">
        <f>SUM(11+7+3+4+1)</f>
        <v>26</v>
      </c>
      <c r="I6">
        <v>1</v>
      </c>
      <c r="O6">
        <f>SUM(25+1)</f>
        <v>26</v>
      </c>
      <c r="Y6" s="4">
        <f t="shared" si="0"/>
        <v>53</v>
      </c>
    </row>
    <row r="7" spans="1:25" ht="12.75">
      <c r="A7" s="4">
        <v>6</v>
      </c>
      <c r="B7" t="s">
        <v>59</v>
      </c>
      <c r="C7" s="4">
        <v>37</v>
      </c>
      <c r="D7" t="s">
        <v>60</v>
      </c>
      <c r="K7">
        <f>SUM(2+7)</f>
        <v>9</v>
      </c>
      <c r="M7">
        <f>SUM(5+9+3)</f>
        <v>17</v>
      </c>
      <c r="O7">
        <f>SUM(21+1)</f>
        <v>22</v>
      </c>
      <c r="Y7" s="4">
        <f t="shared" si="0"/>
        <v>48</v>
      </c>
    </row>
    <row r="8" spans="1:25" ht="12.75">
      <c r="A8" s="4">
        <v>6</v>
      </c>
      <c r="B8" s="3" t="s">
        <v>34</v>
      </c>
      <c r="C8" s="4">
        <v>40</v>
      </c>
      <c r="D8" s="3" t="s">
        <v>40</v>
      </c>
      <c r="M8">
        <f>SUM(7+9+6)</f>
        <v>22</v>
      </c>
      <c r="O8">
        <f>SUM(15+1)</f>
        <v>16</v>
      </c>
      <c r="R8">
        <v>1</v>
      </c>
      <c r="V8">
        <f>SUM(3+3+3)</f>
        <v>9</v>
      </c>
      <c r="Y8" s="4">
        <f t="shared" si="0"/>
        <v>48</v>
      </c>
    </row>
    <row r="9" spans="1:25" ht="12.75">
      <c r="A9" s="4">
        <v>8</v>
      </c>
      <c r="B9" s="3" t="s">
        <v>36</v>
      </c>
      <c r="C9" s="4">
        <v>32</v>
      </c>
      <c r="D9" s="3" t="s">
        <v>26</v>
      </c>
      <c r="E9">
        <f>SUM(3+1)</f>
        <v>4</v>
      </c>
      <c r="H9">
        <f>SUM(5+7+1)</f>
        <v>13</v>
      </c>
      <c r="I9">
        <f>SUM(12+5+6+5+1)</f>
        <v>29</v>
      </c>
      <c r="Y9" s="4">
        <f t="shared" si="0"/>
        <v>46</v>
      </c>
    </row>
    <row r="10" spans="1:25" ht="12">
      <c r="A10" s="4">
        <v>9</v>
      </c>
      <c r="B10" t="s">
        <v>55</v>
      </c>
      <c r="C10" s="4">
        <v>37</v>
      </c>
      <c r="D10" s="3" t="s">
        <v>68</v>
      </c>
      <c r="H10">
        <f>SUM(12+7+9+1)</f>
        <v>29</v>
      </c>
      <c r="I10">
        <v>1</v>
      </c>
      <c r="V10">
        <v>8</v>
      </c>
      <c r="Y10" s="4">
        <f t="shared" si="0"/>
        <v>38</v>
      </c>
    </row>
    <row r="11" spans="1:25" ht="12.75">
      <c r="A11" s="4">
        <v>10</v>
      </c>
      <c r="B11" t="s">
        <v>20</v>
      </c>
      <c r="C11" s="4">
        <v>33</v>
      </c>
      <c r="D11" t="s">
        <v>21</v>
      </c>
      <c r="E11">
        <f>SUM(7+1+3+2)</f>
        <v>13</v>
      </c>
      <c r="G11">
        <f>SUM(3+1+3+1)</f>
        <v>8</v>
      </c>
      <c r="H11">
        <f>SUM(7+7+1)</f>
        <v>15</v>
      </c>
      <c r="I11">
        <v>1</v>
      </c>
      <c r="Y11" s="4">
        <f t="shared" si="0"/>
        <v>37</v>
      </c>
    </row>
    <row r="12" spans="1:25" ht="12.75">
      <c r="A12" s="4">
        <v>10</v>
      </c>
      <c r="B12" s="3" t="s">
        <v>23</v>
      </c>
      <c r="C12" s="4">
        <v>37</v>
      </c>
      <c r="D12" s="3" t="s">
        <v>24</v>
      </c>
      <c r="E12">
        <f>SUM(6+1+3)</f>
        <v>10</v>
      </c>
      <c r="M12">
        <f>SUM(6+9+3)</f>
        <v>18</v>
      </c>
      <c r="O12">
        <f>SUM(8+1)</f>
        <v>9</v>
      </c>
      <c r="Y12" s="4">
        <f t="shared" si="0"/>
        <v>37</v>
      </c>
    </row>
    <row r="13" spans="1:25" ht="12.75">
      <c r="A13" s="4">
        <v>12</v>
      </c>
      <c r="B13" t="s">
        <v>69</v>
      </c>
      <c r="C13" s="4">
        <v>33</v>
      </c>
      <c r="D13" s="3" t="s">
        <v>70</v>
      </c>
      <c r="O13">
        <f>SUM(28+1+3+4)</f>
        <v>36</v>
      </c>
      <c r="Y13" s="4">
        <f t="shared" si="0"/>
        <v>36</v>
      </c>
    </row>
    <row r="14" spans="1:25" ht="12">
      <c r="A14" s="4">
        <v>13</v>
      </c>
      <c r="B14" s="3" t="s">
        <v>52</v>
      </c>
      <c r="C14" s="4">
        <v>33</v>
      </c>
      <c r="D14" s="3" t="s">
        <v>33</v>
      </c>
      <c r="E14">
        <f>SUM(1+1)</f>
        <v>2</v>
      </c>
      <c r="G14">
        <f>SUM(2+1+3)</f>
        <v>6</v>
      </c>
      <c r="H14">
        <f>SUM(3+7+1)</f>
        <v>11</v>
      </c>
      <c r="I14">
        <v>1</v>
      </c>
      <c r="M14">
        <f>SUM(1+9)</f>
        <v>10</v>
      </c>
      <c r="Y14" s="4">
        <f t="shared" si="0"/>
        <v>30</v>
      </c>
    </row>
    <row r="15" spans="1:25" ht="12">
      <c r="A15" s="4">
        <v>14</v>
      </c>
      <c r="B15" s="3" t="s">
        <v>47</v>
      </c>
      <c r="C15" s="4">
        <v>37</v>
      </c>
      <c r="D15" s="3" t="s">
        <v>78</v>
      </c>
      <c r="K15">
        <f>SUM(3+7)</f>
        <v>10</v>
      </c>
      <c r="O15">
        <f>SUM(18+1)</f>
        <v>19</v>
      </c>
      <c r="Y15" s="4">
        <f t="shared" si="0"/>
        <v>29</v>
      </c>
    </row>
    <row r="16" spans="1:25" ht="12">
      <c r="A16" s="4">
        <v>15</v>
      </c>
      <c r="B16" t="s">
        <v>71</v>
      </c>
      <c r="C16" s="4">
        <v>30</v>
      </c>
      <c r="D16" s="3" t="s">
        <v>76</v>
      </c>
      <c r="O16">
        <f>SUM(24+1)</f>
        <v>25</v>
      </c>
      <c r="Y16" s="4">
        <f t="shared" si="0"/>
        <v>25</v>
      </c>
    </row>
    <row r="17" spans="1:25" ht="12">
      <c r="A17" s="4">
        <v>16</v>
      </c>
      <c r="B17" t="s">
        <v>72</v>
      </c>
      <c r="C17" s="4">
        <v>33</v>
      </c>
      <c r="D17" s="3" t="s">
        <v>73</v>
      </c>
      <c r="O17">
        <f>SUM(23+1)</f>
        <v>24</v>
      </c>
      <c r="Y17" s="4">
        <f t="shared" si="0"/>
        <v>24</v>
      </c>
    </row>
    <row r="18" spans="1:25" ht="12">
      <c r="A18" s="4">
        <v>17</v>
      </c>
      <c r="B18" t="s">
        <v>74</v>
      </c>
      <c r="C18" s="4">
        <v>33</v>
      </c>
      <c r="D18" s="3" t="s">
        <v>75</v>
      </c>
      <c r="O18">
        <f>SUM(22+1)</f>
        <v>23</v>
      </c>
      <c r="Y18" s="4">
        <f t="shared" si="0"/>
        <v>23</v>
      </c>
    </row>
    <row r="19" spans="1:25" ht="12.75">
      <c r="A19" s="4">
        <v>18</v>
      </c>
      <c r="B19" s="3" t="s">
        <v>27</v>
      </c>
      <c r="C19" s="4">
        <v>33</v>
      </c>
      <c r="D19" s="3" t="s">
        <v>28</v>
      </c>
      <c r="E19" s="3">
        <f>SUM(5+1+1)</f>
        <v>7</v>
      </c>
      <c r="O19">
        <f>SUM(13+1)</f>
        <v>14</v>
      </c>
      <c r="Y19" s="4">
        <f t="shared" si="0"/>
        <v>21</v>
      </c>
    </row>
    <row r="20" spans="1:25" ht="12.75">
      <c r="A20" s="4">
        <v>19</v>
      </c>
      <c r="B20" t="s">
        <v>77</v>
      </c>
      <c r="C20" s="4">
        <v>34</v>
      </c>
      <c r="D20" s="3" t="s">
        <v>78</v>
      </c>
      <c r="O20">
        <f>SUM(19+1)</f>
        <v>20</v>
      </c>
      <c r="Y20" s="4">
        <f t="shared" si="0"/>
        <v>20</v>
      </c>
    </row>
    <row r="21" spans="1:25" ht="12">
      <c r="A21" s="4">
        <v>20</v>
      </c>
      <c r="B21" s="3" t="s">
        <v>44</v>
      </c>
      <c r="C21" s="4">
        <v>33</v>
      </c>
      <c r="D21" s="3" t="s">
        <v>46</v>
      </c>
      <c r="H21">
        <f>SUM(10+7+1)</f>
        <v>18</v>
      </c>
      <c r="I21">
        <v>1</v>
      </c>
      <c r="Y21" s="4">
        <f t="shared" si="0"/>
        <v>19</v>
      </c>
    </row>
    <row r="22" spans="1:25" ht="12">
      <c r="A22" s="4">
        <v>20</v>
      </c>
      <c r="B22" t="s">
        <v>22</v>
      </c>
      <c r="C22" s="4">
        <v>35</v>
      </c>
      <c r="D22" s="3" t="s">
        <v>38</v>
      </c>
      <c r="F22">
        <f>SUM(2+5)</f>
        <v>7</v>
      </c>
      <c r="G22">
        <f>SUM(1+1)</f>
        <v>2</v>
      </c>
      <c r="H22">
        <f>SUM(1+7+1)</f>
        <v>9</v>
      </c>
      <c r="I22">
        <v>1</v>
      </c>
      <c r="Y22" s="4">
        <f t="shared" si="0"/>
        <v>19</v>
      </c>
    </row>
    <row r="23" spans="1:25" ht="12">
      <c r="A23" s="4">
        <v>22</v>
      </c>
      <c r="B23" t="s">
        <v>56</v>
      </c>
      <c r="C23" s="4">
        <v>37</v>
      </c>
      <c r="D23" s="3" t="s">
        <v>67</v>
      </c>
      <c r="H23">
        <f>SUM(9+7+1)</f>
        <v>17</v>
      </c>
      <c r="I23">
        <v>1</v>
      </c>
      <c r="Y23" s="4">
        <f t="shared" si="0"/>
        <v>18</v>
      </c>
    </row>
    <row r="24" spans="1:25" ht="12">
      <c r="A24" s="4">
        <v>22</v>
      </c>
      <c r="B24" t="s">
        <v>62</v>
      </c>
      <c r="C24" s="4">
        <v>37</v>
      </c>
      <c r="D24" t="s">
        <v>105</v>
      </c>
      <c r="M24">
        <f>SUM(4+9+3)</f>
        <v>16</v>
      </c>
      <c r="T24">
        <f>SUM(1+1)</f>
        <v>2</v>
      </c>
      <c r="Y24" s="4">
        <f t="shared" si="0"/>
        <v>18</v>
      </c>
    </row>
    <row r="25" spans="1:25" ht="12">
      <c r="A25" s="4">
        <v>22</v>
      </c>
      <c r="B25" t="s">
        <v>80</v>
      </c>
      <c r="C25" s="4">
        <v>33</v>
      </c>
      <c r="D25" s="3" t="s">
        <v>79</v>
      </c>
      <c r="O25">
        <f>SUM(17+1)</f>
        <v>18</v>
      </c>
      <c r="Y25" s="4">
        <f t="shared" si="0"/>
        <v>18</v>
      </c>
    </row>
    <row r="26" spans="1:25" ht="12">
      <c r="A26" s="4">
        <v>25</v>
      </c>
      <c r="B26" t="s">
        <v>81</v>
      </c>
      <c r="C26" s="4">
        <v>35</v>
      </c>
      <c r="D26" s="3" t="s">
        <v>82</v>
      </c>
      <c r="O26">
        <f>SUM(16+1)</f>
        <v>17</v>
      </c>
      <c r="Y26" s="4">
        <f t="shared" si="0"/>
        <v>17</v>
      </c>
    </row>
    <row r="27" spans="1:25" ht="12">
      <c r="A27" s="4">
        <v>26</v>
      </c>
      <c r="B27" s="3" t="s">
        <v>37</v>
      </c>
      <c r="C27" s="4">
        <v>40</v>
      </c>
      <c r="D27" s="3" t="s">
        <v>42</v>
      </c>
      <c r="H27">
        <f>SUM(6+7+1)</f>
        <v>14</v>
      </c>
      <c r="I27">
        <v>1</v>
      </c>
      <c r="Y27" s="4">
        <f t="shared" si="0"/>
        <v>15</v>
      </c>
    </row>
    <row r="28" spans="1:25" ht="12">
      <c r="A28" s="4">
        <v>26</v>
      </c>
      <c r="B28" t="s">
        <v>83</v>
      </c>
      <c r="C28" s="4">
        <v>32</v>
      </c>
      <c r="D28" s="3" t="s">
        <v>99</v>
      </c>
      <c r="O28">
        <f>SUM(14+1)</f>
        <v>15</v>
      </c>
      <c r="Y28" s="4">
        <f t="shared" si="0"/>
        <v>15</v>
      </c>
    </row>
    <row r="29" spans="1:25" ht="12">
      <c r="A29" s="4">
        <v>28</v>
      </c>
      <c r="B29" t="s">
        <v>57</v>
      </c>
      <c r="C29" s="4">
        <v>30</v>
      </c>
      <c r="D29" t="s">
        <v>58</v>
      </c>
      <c r="L29">
        <f>SUM(1+5+3+5)</f>
        <v>14</v>
      </c>
      <c r="Y29" s="4">
        <f t="shared" si="0"/>
        <v>14</v>
      </c>
    </row>
    <row r="30" spans="1:25" ht="12">
      <c r="A30" s="4">
        <v>29</v>
      </c>
      <c r="B30" t="s">
        <v>51</v>
      </c>
      <c r="C30" s="4">
        <v>40</v>
      </c>
      <c r="D30" s="3" t="s">
        <v>50</v>
      </c>
      <c r="E30">
        <f>SUM(4+1)</f>
        <v>5</v>
      </c>
      <c r="O30">
        <f>SUM(7+1)</f>
        <v>8</v>
      </c>
      <c r="Y30" s="4">
        <f t="shared" si="0"/>
        <v>13</v>
      </c>
    </row>
    <row r="31" spans="1:25" ht="12">
      <c r="A31" s="4">
        <v>29</v>
      </c>
      <c r="B31" t="s">
        <v>84</v>
      </c>
      <c r="C31" s="4">
        <v>40</v>
      </c>
      <c r="D31" s="3" t="s">
        <v>85</v>
      </c>
      <c r="O31">
        <f>SUM(12+1)</f>
        <v>13</v>
      </c>
      <c r="Y31" s="4">
        <f t="shared" si="0"/>
        <v>13</v>
      </c>
    </row>
    <row r="32" spans="1:25" ht="12">
      <c r="A32" s="4">
        <v>31</v>
      </c>
      <c r="B32" t="s">
        <v>86</v>
      </c>
      <c r="C32" s="4">
        <v>40</v>
      </c>
      <c r="D32" s="3" t="s">
        <v>87</v>
      </c>
      <c r="O32">
        <f>SUM(11+1)</f>
        <v>12</v>
      </c>
      <c r="Y32" s="4">
        <f t="shared" si="0"/>
        <v>12</v>
      </c>
    </row>
    <row r="33" spans="1:25" ht="12.75">
      <c r="A33" s="4">
        <v>32</v>
      </c>
      <c r="B33" s="3" t="s">
        <v>25</v>
      </c>
      <c r="C33" s="4">
        <v>33</v>
      </c>
      <c r="D33" s="3" t="s">
        <v>39</v>
      </c>
      <c r="H33">
        <f>SUM(2+7+1)</f>
        <v>10</v>
      </c>
      <c r="I33">
        <v>1</v>
      </c>
      <c r="Y33" s="4">
        <f t="shared" si="0"/>
        <v>11</v>
      </c>
    </row>
    <row r="34" spans="1:25" ht="12.75">
      <c r="A34" s="4">
        <v>32</v>
      </c>
      <c r="B34" s="3" t="s">
        <v>32</v>
      </c>
      <c r="C34" s="4">
        <v>32</v>
      </c>
      <c r="D34" s="3" t="s">
        <v>31</v>
      </c>
      <c r="G34">
        <f>SUM(4+1+6)</f>
        <v>11</v>
      </c>
      <c r="Y34" s="4">
        <f t="shared" si="0"/>
        <v>11</v>
      </c>
    </row>
    <row r="35" spans="1:25" ht="12.75">
      <c r="A35" s="4">
        <v>32</v>
      </c>
      <c r="B35" t="s">
        <v>88</v>
      </c>
      <c r="C35" s="4">
        <v>35</v>
      </c>
      <c r="D35" s="5" t="s">
        <v>108</v>
      </c>
      <c r="O35">
        <f>SUM(10+1)</f>
        <v>11</v>
      </c>
      <c r="Y35" s="4">
        <f t="shared" si="0"/>
        <v>11</v>
      </c>
    </row>
    <row r="36" spans="1:25" ht="12">
      <c r="A36" s="4">
        <v>35</v>
      </c>
      <c r="B36" t="s">
        <v>89</v>
      </c>
      <c r="C36" s="4">
        <v>33</v>
      </c>
      <c r="D36" s="3" t="s">
        <v>90</v>
      </c>
      <c r="O36">
        <f>SUM(9+1)</f>
        <v>10</v>
      </c>
      <c r="Y36" s="4">
        <f t="shared" si="0"/>
        <v>10</v>
      </c>
    </row>
    <row r="37" spans="1:25" ht="12">
      <c r="A37" s="4">
        <v>36</v>
      </c>
      <c r="B37" t="s">
        <v>91</v>
      </c>
      <c r="C37" s="4">
        <v>35</v>
      </c>
      <c r="D37" s="3" t="s">
        <v>92</v>
      </c>
      <c r="O37">
        <f>SUM(6+1)</f>
        <v>7</v>
      </c>
      <c r="Y37" s="4">
        <f t="shared" si="0"/>
        <v>7</v>
      </c>
    </row>
    <row r="38" spans="1:25" ht="12">
      <c r="A38" s="4">
        <v>37</v>
      </c>
      <c r="B38" t="s">
        <v>93</v>
      </c>
      <c r="C38" s="4">
        <v>40</v>
      </c>
      <c r="D38" s="3" t="s">
        <v>94</v>
      </c>
      <c r="O38">
        <f>SUM(5+1)</f>
        <v>6</v>
      </c>
      <c r="Y38" s="4">
        <f t="shared" si="0"/>
        <v>6</v>
      </c>
    </row>
    <row r="39" spans="1:25" ht="12">
      <c r="A39" s="4">
        <v>38</v>
      </c>
      <c r="B39" t="s">
        <v>95</v>
      </c>
      <c r="C39" s="4">
        <v>33</v>
      </c>
      <c r="D39" s="3" t="s">
        <v>96</v>
      </c>
      <c r="O39">
        <f>SUM(4+1)</f>
        <v>5</v>
      </c>
      <c r="Y39" s="4">
        <f t="shared" si="0"/>
        <v>5</v>
      </c>
    </row>
    <row r="40" spans="1:25" ht="12">
      <c r="A40" s="4">
        <v>39</v>
      </c>
      <c r="B40" t="s">
        <v>97</v>
      </c>
      <c r="C40" s="4">
        <v>32</v>
      </c>
      <c r="D40" s="3" t="s">
        <v>98</v>
      </c>
      <c r="O40">
        <f>SUM(3+1)</f>
        <v>4</v>
      </c>
      <c r="Y40" s="4">
        <f t="shared" si="0"/>
        <v>4</v>
      </c>
    </row>
    <row r="41" spans="1:25" ht="12">
      <c r="A41" s="4">
        <v>39</v>
      </c>
      <c r="C41" s="4">
        <v>30</v>
      </c>
      <c r="D41" s="3" t="s">
        <v>106</v>
      </c>
      <c r="V41">
        <f>SUM(1+3)</f>
        <v>4</v>
      </c>
      <c r="Y41" s="4">
        <f t="shared" si="0"/>
        <v>4</v>
      </c>
    </row>
    <row r="42" spans="1:25" ht="12">
      <c r="A42" s="4">
        <v>41</v>
      </c>
      <c r="B42" t="s">
        <v>100</v>
      </c>
      <c r="C42" s="4">
        <v>33</v>
      </c>
      <c r="D42" s="3" t="s">
        <v>101</v>
      </c>
      <c r="O42">
        <f>SUM(2+1)</f>
        <v>3</v>
      </c>
      <c r="Y42" s="4">
        <f t="shared" si="0"/>
        <v>3</v>
      </c>
    </row>
    <row r="43" spans="1:25" ht="12">
      <c r="A43" s="4">
        <v>42</v>
      </c>
      <c r="B43" t="s">
        <v>107</v>
      </c>
      <c r="C43" s="4">
        <v>30</v>
      </c>
      <c r="D43" s="3" t="s">
        <v>102</v>
      </c>
      <c r="O43">
        <f>SUM(1+1)</f>
        <v>2</v>
      </c>
      <c r="Y43" s="4">
        <f t="shared" si="0"/>
        <v>2</v>
      </c>
    </row>
    <row r="44" spans="1:25" ht="12">
      <c r="A44" s="4">
        <v>42</v>
      </c>
      <c r="B44" t="s">
        <v>103</v>
      </c>
      <c r="C44" s="4">
        <v>37</v>
      </c>
      <c r="D44" s="3" t="s">
        <v>104</v>
      </c>
      <c r="Q44">
        <f>SUM(1+1)</f>
        <v>2</v>
      </c>
      <c r="Y44" s="4">
        <f t="shared" si="0"/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 alignWithMargins="0">
    <oddHeader>&amp;LLinjett Cup 2010&amp;C Slutresultat&amp;RMartin Svenzon 2010-11-17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C-H Segerfeldt</cp:lastModifiedBy>
  <cp:lastPrinted>2011-03-10T09:25:50Z</cp:lastPrinted>
  <dcterms:created xsi:type="dcterms:W3CDTF">2005-08-14T13:10:21Z</dcterms:created>
  <dcterms:modified xsi:type="dcterms:W3CDTF">2013-01-30T09:28:03Z</dcterms:modified>
  <cp:category/>
  <cp:version/>
  <cp:contentType/>
  <cp:contentStatus/>
</cp:coreProperties>
</file>